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ed1\Desktop\TERM 1 2023\BUSINESS PERFORMANCE\ASSESSMENT 2\"/>
    </mc:Choice>
  </mc:AlternateContent>
  <xr:revisionPtr revIDLastSave="0" documentId="13_ncr:1_{D1185FC1-FD07-4B23-99A8-9D7259DBE96A}" xr6:coauthVersionLast="47" xr6:coauthVersionMax="47" xr10:uidLastSave="{00000000-0000-0000-0000-000000000000}"/>
  <bookViews>
    <workbookView xWindow="-120" yWindow="-120" windowWidth="20730" windowHeight="11160" xr2:uid="{EC92D2F7-28F2-45A7-839B-BB4DFAC98454}"/>
  </bookViews>
  <sheets>
    <sheet name="Profit &amp; Loss" sheetId="1" r:id="rId1"/>
    <sheet name="Management Report KPIs" sheetId="2" r:id="rId2"/>
  </sheets>
  <externalReferences>
    <externalReference r:id="rId3"/>
  </externalReferences>
  <definedNames>
    <definedName name="ABN_2">[1]Copy!$A$39</definedName>
    <definedName name="CompanyName2">[1]Copy!$A$41</definedName>
    <definedName name="ISFormat">[1]EntityInfo!$I$43</definedName>
    <definedName name="Note15Visible" localSheetId="1">'Management Report KPIs'!#REF!</definedName>
    <definedName name="Note29Visible" localSheetId="1">'Management Report KPIs'!#REF!</definedName>
    <definedName name="YearEnd2">[1]Copy!$A$25</definedName>
    <definedName name="YearEnd3">[1]Copy!$A$27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2" l="1"/>
  <c r="G23" i="2"/>
  <c r="G15" i="2"/>
  <c r="H23" i="2" l="1"/>
  <c r="F23" i="2"/>
  <c r="E23" i="2"/>
  <c r="D23" i="2"/>
  <c r="H15" i="2"/>
  <c r="F15" i="2"/>
  <c r="E15" i="2"/>
  <c r="D15" i="2"/>
  <c r="H31" i="2"/>
  <c r="F31" i="2"/>
  <c r="E31" i="2"/>
  <c r="D31" i="2"/>
  <c r="C31" i="2"/>
  <c r="C23" i="2"/>
  <c r="C15" i="2"/>
  <c r="F9" i="1" l="1"/>
  <c r="F26" i="2" l="1"/>
  <c r="C9" i="1"/>
  <c r="E26" i="2"/>
  <c r="F17" i="1"/>
  <c r="F18" i="1" s="1"/>
  <c r="F19" i="1" s="1"/>
  <c r="F20" i="1" s="1"/>
  <c r="G9" i="1"/>
  <c r="H8" i="2" l="1"/>
  <c r="G8" i="2" s="1"/>
  <c r="C17" i="1"/>
  <c r="D9" i="1"/>
  <c r="E9" i="1"/>
  <c r="E8" i="2"/>
  <c r="C18" i="1"/>
  <c r="C19" i="1" s="1"/>
  <c r="C20" i="1" s="1"/>
  <c r="G17" i="1"/>
  <c r="G18" i="1" s="1"/>
  <c r="E17" i="1" l="1"/>
  <c r="D17" i="1"/>
  <c r="D18" i="1" s="1"/>
  <c r="D19" i="1" s="1"/>
  <c r="D20" i="1" s="1"/>
  <c r="F8" i="2"/>
  <c r="E18" i="1"/>
  <c r="E19" i="1" s="1"/>
  <c r="E20" i="1" s="1"/>
  <c r="G19" i="1"/>
  <c r="G20" i="1" s="1"/>
</calcChain>
</file>

<file path=xl/sharedStrings.xml><?xml version="1.0" encoding="utf-8"?>
<sst xmlns="http://schemas.openxmlformats.org/spreadsheetml/2006/main" count="72" uniqueCount="53">
  <si>
    <t>ORGANIC SPOON
ABN: 12 345 678 910
PROFIT AND LOSS REPORT
FOR THE MONTH ENDED 31 DECEMBER 2022</t>
  </si>
  <si>
    <t>Year to Date Jul-2022 to Dec-2022</t>
  </si>
  <si>
    <t>Prior Year to Date
Jul-2021 to Dec-2021</t>
  </si>
  <si>
    <t>Comments</t>
  </si>
  <si>
    <t>$</t>
  </si>
  <si>
    <t>Sales revenue</t>
  </si>
  <si>
    <t>Other income</t>
  </si>
  <si>
    <t>Includes government subsidies for COVID-19 relief and apprenticeships assistance.</t>
  </si>
  <si>
    <t>Cost of manufacturing</t>
  </si>
  <si>
    <t>Freight and cartage</t>
  </si>
  <si>
    <t>Gross Margin</t>
  </si>
  <si>
    <t>Advertising and promotional costs</t>
  </si>
  <si>
    <t>Electricity expenses</t>
  </si>
  <si>
    <t>Employment costs</t>
  </si>
  <si>
    <t>Finance costs</t>
  </si>
  <si>
    <t>Insurance costs</t>
  </si>
  <si>
    <t>Other expenses</t>
  </si>
  <si>
    <t xml:space="preserve">No depreciation as all P&amp;E fully written off for accounting and tax purposes. </t>
  </si>
  <si>
    <t>Profit before income tax</t>
  </si>
  <si>
    <t xml:space="preserve">Tax expense </t>
  </si>
  <si>
    <t>Profit after income tax</t>
  </si>
  <si>
    <t>NPAT percentage</t>
  </si>
  <si>
    <t>ORGANIC SPOON
ABN: 12 345 678 910
MANAGEMENT REPORT</t>
  </si>
  <si>
    <t>Each functional area is assessed monthly based on the following monthly key performance indicators (KPI)s.</t>
  </si>
  <si>
    <t>AREA:</t>
  </si>
  <si>
    <t>Operations</t>
  </si>
  <si>
    <t>Actual</t>
  </si>
  <si>
    <t xml:space="preserve">Unit </t>
  </si>
  <si>
    <t>TARGET</t>
  </si>
  <si>
    <t>Key management personnel compensation</t>
  </si>
  <si>
    <t>%</t>
  </si>
  <si>
    <t>Max time raw material batches are on site prior to processing</t>
  </si>
  <si>
    <t>Hours</t>
  </si>
  <si>
    <t>Average labour processing hours per 8 hour shift</t>
  </si>
  <si>
    <t>Number of product boxes in stock at month end (target is approx 1.5 months of sales)</t>
  </si>
  <si>
    <t>Number</t>
  </si>
  <si>
    <t>Customer Service</t>
  </si>
  <si>
    <t>Number of product box returns or refunds per month</t>
  </si>
  <si>
    <t>Number of boxes</t>
  </si>
  <si>
    <t>Percentage of comments / requests responded to within 4 hours</t>
  </si>
  <si>
    <t>Number of new flavor requests per month</t>
  </si>
  <si>
    <t>Average customer satisfaction rating per month</t>
  </si>
  <si>
    <t>Up to 5 stars</t>
  </si>
  <si>
    <t>Marketing</t>
  </si>
  <si>
    <t xml:space="preserve">Market Share of All Baby Products </t>
  </si>
  <si>
    <t>Average sale price per portion</t>
  </si>
  <si>
    <t>Advertising spend divided by sales</t>
  </si>
  <si>
    <t>Number of product boxes of 10 meals sold per month</t>
  </si>
  <si>
    <t>Head office / Administration</t>
  </si>
  <si>
    <t>Total number of FTE Admin Employees at month end</t>
  </si>
  <si>
    <t>NPAT percentage at month end</t>
  </si>
  <si>
    <t>Percentage Interest rate on $2m variable rate secured loan</t>
  </si>
  <si>
    <t xml:space="preserve">Percentage of unallocated manufacturing overheads per month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</si>
</sst>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;[Red]\-&quot;$&quot;#,##0"/>
    <numFmt numFmtId="165" formatCode="&quot;$&quot;#,##0.00;[Red]\-&quot;$&quot;#,##0.00"/>
    <numFmt numFmtId="166" formatCode="_-* #,##0.00_-;\-* #,##0.00_-;_-* &quot;-&quot;??_-;_-@_-"/>
    <numFmt numFmtId="167" formatCode="\ #,##0\ ;\(#,##0\);&quot;- &quot;"/>
    <numFmt numFmtId="168" formatCode="&quot;Note&quot;\ #"/>
    <numFmt numFmtId="169" formatCode="0.0%"/>
    <numFmt numFmtId="170" formatCode="\ #,##0.0\ ;\(#,##0.0\);&quot;- &quot;"/>
    <numFmt numFmtId="171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9"/>
      <color indexed="17"/>
      <name val="Arial"/>
      <family val="2"/>
    </font>
    <font>
      <sz val="9"/>
      <color indexed="10"/>
      <name val="Arial"/>
      <family val="2"/>
    </font>
    <font>
      <sz val="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3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Arial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1" fillId="0" borderId="0">
      <alignment horizontal="center" vertical="center" wrapText="1"/>
    </xf>
    <xf numFmtId="167" fontId="2" fillId="2" borderId="0" applyBorder="0"/>
    <xf numFmtId="0" fontId="5" fillId="0" borderId="0" applyBorder="0" applyAlignment="0">
      <alignment vertical="top" wrapText="1"/>
    </xf>
    <xf numFmtId="0" fontId="4" fillId="0" borderId="0">
      <alignment horizontal="center"/>
    </xf>
    <xf numFmtId="167" fontId="2" fillId="0" borderId="0" applyBorder="0">
      <protection locked="0"/>
    </xf>
    <xf numFmtId="0" fontId="6" fillId="0" borderId="0" applyBorder="0" applyAlignment="0">
      <alignment wrapText="1"/>
      <protection locked="0"/>
    </xf>
    <xf numFmtId="0" fontId="2" fillId="3" borderId="0">
      <alignment horizontal="center"/>
      <protection locked="0"/>
    </xf>
    <xf numFmtId="0" fontId="7" fillId="4" borderId="0"/>
    <xf numFmtId="168" fontId="3" fillId="4" borderId="0">
      <alignment horizontal="left" wrapText="1"/>
    </xf>
    <xf numFmtId="0" fontId="3" fillId="4" borderId="0">
      <alignment wrapText="1"/>
    </xf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</cellStyleXfs>
  <cellXfs count="81">
    <xf numFmtId="0" fontId="0" fillId="0" borderId="0" xfId="0"/>
    <xf numFmtId="0" fontId="2" fillId="0" borderId="0" xfId="0" applyFont="1"/>
    <xf numFmtId="0" fontId="7" fillId="0" borderId="0" xfId="0" applyFont="1"/>
    <xf numFmtId="0" fontId="0" fillId="0" borderId="6" xfId="0" applyBorder="1"/>
    <xf numFmtId="0" fontId="0" fillId="0" borderId="7" xfId="0" applyBorder="1"/>
    <xf numFmtId="0" fontId="7" fillId="0" borderId="6" xfId="0" applyFont="1" applyBorder="1"/>
    <xf numFmtId="0" fontId="7" fillId="0" borderId="7" xfId="0" applyFont="1" applyBorder="1"/>
    <xf numFmtId="0" fontId="2" fillId="0" borderId="6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168" fontId="3" fillId="5" borderId="6" xfId="9" applyFill="1" applyBorder="1">
      <alignment horizontal="left" wrapText="1"/>
    </xf>
    <xf numFmtId="0" fontId="1" fillId="0" borderId="0" xfId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wrapText="1"/>
    </xf>
    <xf numFmtId="167" fontId="9" fillId="0" borderId="0" xfId="2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49" fontId="12" fillId="0" borderId="0" xfId="0" applyNumberFormat="1" applyFont="1" applyAlignment="1">
      <alignment horizontal="center" wrapText="1"/>
    </xf>
    <xf numFmtId="167" fontId="12" fillId="0" borderId="1" xfId="2" applyFont="1" applyFill="1" applyBorder="1"/>
    <xf numFmtId="0" fontId="2" fillId="0" borderId="7" xfId="0" applyFont="1" applyBorder="1"/>
    <xf numFmtId="167" fontId="9" fillId="0" borderId="2" xfId="0" applyNumberFormat="1" applyFont="1" applyBorder="1"/>
    <xf numFmtId="0" fontId="12" fillId="0" borderId="0" xfId="0" applyFont="1"/>
    <xf numFmtId="167" fontId="9" fillId="0" borderId="0" xfId="0" applyNumberFormat="1" applyFont="1"/>
    <xf numFmtId="169" fontId="9" fillId="0" borderId="0" xfId="12" applyNumberFormat="1" applyFont="1"/>
    <xf numFmtId="165" fontId="0" fillId="0" borderId="0" xfId="0" applyNumberFormat="1"/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167" fontId="9" fillId="0" borderId="0" xfId="5" applyFont="1" applyBorder="1">
      <protection locked="0"/>
    </xf>
    <xf numFmtId="169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9" fillId="5" borderId="0" xfId="0" applyFont="1" applyFill="1" applyAlignment="1">
      <alignment horizontal="center" wrapText="1"/>
    </xf>
    <xf numFmtId="0" fontId="9" fillId="5" borderId="0" xfId="0" applyFont="1" applyFill="1" applyAlignment="1">
      <alignment wrapText="1"/>
    </xf>
    <xf numFmtId="165" fontId="9" fillId="0" borderId="0" xfId="0" applyNumberFormat="1" applyFont="1" applyAlignment="1">
      <alignment horizontal="center"/>
    </xf>
    <xf numFmtId="170" fontId="9" fillId="0" borderId="0" xfId="5" applyNumberFormat="1" applyFont="1" applyBorder="1">
      <protection locked="0"/>
    </xf>
    <xf numFmtId="10" fontId="9" fillId="0" borderId="0" xfId="0" applyNumberFormat="1" applyFont="1" applyAlignment="1">
      <alignment horizontal="center"/>
    </xf>
    <xf numFmtId="10" fontId="9" fillId="0" borderId="0" xfId="12" applyNumberFormat="1" applyFont="1" applyBorder="1" applyProtection="1">
      <protection locked="0"/>
    </xf>
    <xf numFmtId="169" fontId="9" fillId="0" borderId="0" xfId="12" applyNumberFormat="1" applyFont="1" applyBorder="1" applyAlignment="1">
      <alignment horizontal="center"/>
    </xf>
    <xf numFmtId="169" fontId="9" fillId="0" borderId="0" xfId="12" applyNumberFormat="1" applyFont="1" applyBorder="1" applyProtection="1">
      <protection locked="0"/>
    </xf>
    <xf numFmtId="167" fontId="9" fillId="0" borderId="0" xfId="0" applyNumberFormat="1" applyFont="1" applyAlignment="1">
      <alignment horizontal="center"/>
    </xf>
    <xf numFmtId="169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9" fontId="13" fillId="0" borderId="0" xfId="12" applyFont="1" applyBorder="1"/>
    <xf numFmtId="9" fontId="13" fillId="0" borderId="0" xfId="0" applyNumberFormat="1" applyFont="1" applyAlignment="1">
      <alignment horizontal="center"/>
    </xf>
    <xf numFmtId="171" fontId="13" fillId="0" borderId="0" xfId="11" applyNumberFormat="1" applyFont="1" applyBorder="1"/>
    <xf numFmtId="171" fontId="13" fillId="0" borderId="0" xfId="11" applyNumberFormat="1" applyFont="1" applyBorder="1" applyAlignment="1">
      <alignment horizontal="center"/>
    </xf>
    <xf numFmtId="171" fontId="9" fillId="0" borderId="0" xfId="11" applyNumberFormat="1" applyFont="1" applyBorder="1" applyAlignment="1">
      <alignment horizontal="center"/>
    </xf>
    <xf numFmtId="171" fontId="13" fillId="0" borderId="0" xfId="0" applyNumberFormat="1" applyFont="1" applyAlignment="1">
      <alignment horizontal="center"/>
    </xf>
    <xf numFmtId="171" fontId="13" fillId="0" borderId="0" xfId="0" applyNumberFormat="1" applyFont="1"/>
    <xf numFmtId="9" fontId="9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right"/>
    </xf>
    <xf numFmtId="0" fontId="12" fillId="5" borderId="0" xfId="10" applyFont="1" applyFill="1">
      <alignment wrapText="1"/>
    </xf>
    <xf numFmtId="0" fontId="14" fillId="0" borderId="0" xfId="0" applyFont="1"/>
    <xf numFmtId="17" fontId="12" fillId="0" borderId="0" xfId="0" applyNumberFormat="1" applyFont="1" applyAlignment="1">
      <alignment horizontal="center" vertical="top" wrapText="1"/>
    </xf>
    <xf numFmtId="10" fontId="9" fillId="0" borderId="0" xfId="12" applyNumberFormat="1" applyFont="1"/>
    <xf numFmtId="169" fontId="0" fillId="0" borderId="0" xfId="12" applyNumberFormat="1" applyFont="1"/>
    <xf numFmtId="166" fontId="9" fillId="0" borderId="0" xfId="11" applyFont="1"/>
    <xf numFmtId="165" fontId="2" fillId="0" borderId="0" xfId="0" applyNumberFormat="1" applyFont="1"/>
    <xf numFmtId="0" fontId="0" fillId="0" borderId="0" xfId="0" quotePrefix="1"/>
    <xf numFmtId="0" fontId="16" fillId="0" borderId="0" xfId="0" applyFont="1" applyAlignment="1">
      <alignment wrapText="1"/>
    </xf>
    <xf numFmtId="171" fontId="0" fillId="0" borderId="0" xfId="0" applyNumberFormat="1"/>
    <xf numFmtId="164" fontId="0" fillId="0" borderId="0" xfId="0" applyNumberFormat="1"/>
    <xf numFmtId="169" fontId="2" fillId="0" borderId="0" xfId="12" applyNumberFormat="1" applyFont="1"/>
    <xf numFmtId="171" fontId="2" fillId="0" borderId="0" xfId="0" applyNumberFormat="1" applyFont="1"/>
    <xf numFmtId="10" fontId="2" fillId="0" borderId="0" xfId="0" applyNumberFormat="1" applyFont="1"/>
    <xf numFmtId="10" fontId="2" fillId="0" borderId="0" xfId="12" applyNumberFormat="1" applyFont="1"/>
    <xf numFmtId="169" fontId="2" fillId="0" borderId="0" xfId="0" applyNumberFormat="1" applyFont="1"/>
    <xf numFmtId="9" fontId="0" fillId="0" borderId="0" xfId="12" applyFont="1"/>
    <xf numFmtId="9" fontId="0" fillId="0" borderId="0" xfId="0" applyNumberFormat="1"/>
    <xf numFmtId="0" fontId="1" fillId="0" borderId="0" xfId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3" xfId="1" applyBorder="1">
      <alignment horizontal="center" vertical="center" wrapText="1"/>
    </xf>
    <xf numFmtId="0" fontId="1" fillId="0" borderId="4" xfId="1" applyBorder="1">
      <alignment horizontal="center" vertical="center" wrapText="1"/>
    </xf>
    <xf numFmtId="0" fontId="1" fillId="0" borderId="5" xfId="1" applyBorder="1">
      <alignment horizontal="center" vertical="center" wrapText="1"/>
    </xf>
    <xf numFmtId="0" fontId="15" fillId="5" borderId="0" xfId="0" applyFont="1" applyFill="1" applyAlignment="1">
      <alignment horizontal="center" wrapText="1"/>
    </xf>
    <xf numFmtId="0" fontId="3" fillId="6" borderId="0" xfId="10" applyFill="1" applyAlignment="1"/>
  </cellXfs>
  <cellStyles count="14">
    <cellStyle name="CentreVBA" xfId="7" xr:uid="{239FD0C0-354C-4C48-A87E-0F541C47695D}"/>
    <cellStyle name="Comma" xfId="11" builtinId="3"/>
    <cellStyle name="DerivedGreen" xfId="3" xr:uid="{8A73265F-94AB-47C3-89C8-46D0F9FC4C26}"/>
    <cellStyle name="HeadingNotes" xfId="10" xr:uid="{5969274D-02F0-4DA5-97D2-69603938621D}"/>
    <cellStyle name="HeadingNotes2" xfId="9" xr:uid="{12027B8A-CB7F-4CFF-963B-A2C3F16BF6BD}"/>
    <cellStyle name="HeadingRpts" xfId="1" xr:uid="{D2E92BE9-8451-4879-A0BA-5080F39B73D2}"/>
    <cellStyle name="Normal" xfId="0" builtinId="0"/>
    <cellStyle name="Normal 2" xfId="13" xr:uid="{CC939751-AB89-447C-BD5D-E9F8CEC9D917}"/>
    <cellStyle name="NoteHyperlink" xfId="4" xr:uid="{31CFBC87-B4C7-458D-8108-0E56848EBB1A}"/>
    <cellStyle name="NoteRegion" xfId="8" xr:uid="{D7A60C86-C189-479E-99C7-5479B4859500}"/>
    <cellStyle name="Num0Derived" xfId="2" xr:uid="{2109E851-EDFC-4D14-9330-3FC4EE60612F}"/>
    <cellStyle name="Num0Input" xfId="5" xr:uid="{980A78DB-9EAF-4A7A-A9C6-15D280FA898D}"/>
    <cellStyle name="Percent" xfId="12" builtinId="5"/>
    <cellStyle name="TextInput" xfId="6" xr:uid="{A7CB2E36-002D-4332-932B-A11A92FCF0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13" name="NotInUse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61925" y="142875"/>
          <a:ext cx="6172200" cy="3714750"/>
        </a:xfrm>
        <a:prstGeom prst="rect">
          <a:avLst/>
        </a:prstGeom>
        <a:solidFill>
          <a:srgbClr val="FFFFFF">
            <a:alpha val="82001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100584" tIns="73152" rIns="100584" bIns="73152" anchor="ctr" upright="1"/>
        <a:lstStyle/>
        <a:p>
          <a:pPr algn="ctr" rtl="0">
            <a:defRPr sz="1000"/>
          </a:pPr>
          <a:r>
            <a:rPr lang="en-AU" sz="5000" b="0" i="0" u="none" strike="noStrike" baseline="0">
              <a:solidFill>
                <a:srgbClr val="000000"/>
              </a:solidFill>
              <a:latin typeface="Lucida Console"/>
            </a:rPr>
            <a:t>Not in use</a:t>
          </a:r>
          <a:endParaRPr lang="en-AU" sz="7200" b="0" i="0" u="none" strike="noStrike" baseline="0">
            <a:solidFill>
              <a:srgbClr val="000000"/>
            </a:solidFill>
            <a:latin typeface="Lucida Console"/>
          </a:endParaRPr>
        </a:p>
        <a:p>
          <a:pPr algn="ctr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Lucida Console"/>
            </a:rPr>
            <a:t>You have chosen IS2 from the Entity Information sheet. The current sheet is shown for illustrative purposes only. To select IS1 go to the Entity Information sheet.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123825</xdr:rowOff>
        </xdr:from>
        <xdr:to>
          <xdr:col>11</xdr:col>
          <xdr:colOff>257175</xdr:colOff>
          <xdr:row>0</xdr:row>
          <xdr:rowOff>466725</xdr:rowOff>
        </xdr:to>
        <xdr:sp macro="" textlink="">
          <xdr:nvSpPr>
            <xdr:cNvPr id="2051" name="NormalView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Exit Page Break Preview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XYZLargeSingleEntity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yles"/>
      <sheetName val="Copy"/>
      <sheetName val="Start"/>
      <sheetName val="EntityInfo"/>
      <sheetName val="Input"/>
      <sheetName val="Cover"/>
      <sheetName val="Contents"/>
      <sheetName val="Rpt"/>
      <sheetName val="ADec"/>
      <sheetName val="IS1"/>
      <sheetName val="IS2"/>
      <sheetName val="IR"/>
      <sheetName val="BS"/>
      <sheetName val="CE"/>
      <sheetName val="CF"/>
      <sheetName val="Notes"/>
      <sheetName val="Decl"/>
      <sheetName val="Audit"/>
      <sheetName val="Comp"/>
      <sheetName val="PL"/>
      <sheetName val="MNFCT"/>
      <sheetName val="Valid"/>
      <sheetName val="NoteP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A131-C6C0-48CB-9C4D-F57CADBF16AB}">
  <sheetPr>
    <pageSetUpPr fitToPage="1"/>
  </sheetPr>
  <dimension ref="B1:J37"/>
  <sheetViews>
    <sheetView tabSelected="1" topLeftCell="A11" workbookViewId="0">
      <selection activeCell="C27" sqref="C27"/>
    </sheetView>
  </sheetViews>
  <sheetFormatPr defaultColWidth="8.140625" defaultRowHeight="12.75" x14ac:dyDescent="0.2"/>
  <cols>
    <col min="1" max="1" width="2.28515625" style="14" customWidth="1"/>
    <col min="2" max="2" width="49.5703125" style="14" customWidth="1"/>
    <col min="3" max="3" width="15.85546875" style="14" customWidth="1"/>
    <col min="4" max="5" width="12.42578125" style="14" customWidth="1"/>
    <col min="6" max="6" width="14.42578125" style="14" customWidth="1"/>
    <col min="7" max="7" width="12.42578125" style="14" customWidth="1"/>
    <col min="8" max="8" width="70.85546875" style="14" customWidth="1"/>
    <col min="9" max="9" width="14.28515625" style="14" customWidth="1"/>
    <col min="10" max="10" width="10.5703125" style="14" bestFit="1" customWidth="1"/>
    <col min="11" max="16384" width="8.140625" style="14"/>
  </cols>
  <sheetData>
    <row r="1" spans="2:10" ht="53.1" customHeight="1" x14ac:dyDescent="0.2">
      <c r="B1" s="74" t="s">
        <v>0</v>
      </c>
      <c r="C1" s="75"/>
      <c r="D1" s="75"/>
      <c r="E1" s="75"/>
      <c r="F1" s="75"/>
      <c r="G1" s="13"/>
      <c r="I1" s="15"/>
      <c r="J1" s="15"/>
    </row>
    <row r="2" spans="2:10" x14ac:dyDescent="0.2">
      <c r="B2" s="12"/>
      <c r="C2" s="12"/>
      <c r="D2" s="12"/>
      <c r="E2" s="12"/>
      <c r="F2" s="12"/>
      <c r="G2" s="12"/>
    </row>
    <row r="3" spans="2:10" ht="51" x14ac:dyDescent="0.2">
      <c r="C3" s="58">
        <v>44896</v>
      </c>
      <c r="D3" s="58">
        <v>44866</v>
      </c>
      <c r="E3" s="58">
        <v>44835</v>
      </c>
      <c r="F3" s="58" t="s">
        <v>1</v>
      </c>
      <c r="G3" s="58" t="s">
        <v>2</v>
      </c>
      <c r="H3" s="25" t="s">
        <v>3</v>
      </c>
    </row>
    <row r="4" spans="2:10" x14ac:dyDescent="0.2">
      <c r="C4" s="21" t="s">
        <v>4</v>
      </c>
      <c r="D4" s="21" t="s">
        <v>4</v>
      </c>
      <c r="E4" s="21" t="s">
        <v>4</v>
      </c>
      <c r="F4" s="21" t="s">
        <v>4</v>
      </c>
      <c r="G4" s="21" t="s">
        <v>4</v>
      </c>
    </row>
    <row r="5" spans="2:10" x14ac:dyDescent="0.2">
      <c r="B5" s="16" t="s">
        <v>5</v>
      </c>
      <c r="C5" s="17">
        <v>1194596</v>
      </c>
      <c r="D5" s="17">
        <v>1075126</v>
      </c>
      <c r="E5" s="17">
        <v>1058758</v>
      </c>
      <c r="F5" s="17">
        <v>5875163</v>
      </c>
      <c r="G5" s="17">
        <v>5157759</v>
      </c>
    </row>
    <row r="6" spans="2:10" x14ac:dyDescent="0.2">
      <c r="B6" s="16" t="s">
        <v>6</v>
      </c>
      <c r="C6" s="17">
        <v>10229</v>
      </c>
      <c r="D6" s="17">
        <v>13416</v>
      </c>
      <c r="E6" s="17">
        <v>12308</v>
      </c>
      <c r="F6" s="17">
        <v>462888</v>
      </c>
      <c r="G6" s="17">
        <v>51477</v>
      </c>
      <c r="H6" s="14" t="s">
        <v>7</v>
      </c>
    </row>
    <row r="7" spans="2:10" x14ac:dyDescent="0.2">
      <c r="B7" s="16" t="s">
        <v>8</v>
      </c>
      <c r="C7" s="17">
        <v>-725085</v>
      </c>
      <c r="D7" s="17">
        <v>-679821</v>
      </c>
      <c r="E7" s="17">
        <v>-663759</v>
      </c>
      <c r="F7" s="17">
        <v>-3753128</v>
      </c>
      <c r="G7" s="17">
        <v>-3414081</v>
      </c>
    </row>
    <row r="8" spans="2:10" x14ac:dyDescent="0.2">
      <c r="B8" s="16" t="s">
        <v>9</v>
      </c>
      <c r="C8" s="17">
        <v>-62875</v>
      </c>
      <c r="D8" s="17">
        <v>-55647</v>
      </c>
      <c r="E8" s="17">
        <v>-55283</v>
      </c>
      <c r="F8" s="17">
        <v>-301968</v>
      </c>
      <c r="G8" s="17">
        <v>-262090</v>
      </c>
    </row>
    <row r="9" spans="2:10" x14ac:dyDescent="0.2">
      <c r="B9" s="25" t="s">
        <v>10</v>
      </c>
      <c r="C9" s="24">
        <f>SUM(C5:C8)</f>
        <v>416865</v>
      </c>
      <c r="D9" s="24">
        <f>SUM(D5:D8)</f>
        <v>353074</v>
      </c>
      <c r="E9" s="24">
        <f>SUM(E5:E8)</f>
        <v>352024</v>
      </c>
      <c r="F9" s="24">
        <f>SUM(F5:F8)</f>
        <v>2282955</v>
      </c>
      <c r="G9" s="24">
        <f>SUM(G5:G8)</f>
        <v>1533065</v>
      </c>
    </row>
    <row r="10" spans="2:10" x14ac:dyDescent="0.2">
      <c r="B10" s="25"/>
      <c r="C10" s="27"/>
      <c r="D10" s="27"/>
      <c r="E10" s="27"/>
      <c r="F10" s="59"/>
      <c r="G10" s="59"/>
    </row>
    <row r="11" spans="2:10" x14ac:dyDescent="0.2">
      <c r="B11" s="14" t="s">
        <v>11</v>
      </c>
      <c r="C11" s="26">
        <v>-20186</v>
      </c>
      <c r="D11" s="26">
        <v>-19845</v>
      </c>
      <c r="E11" s="26">
        <v>-19844</v>
      </c>
      <c r="F11" s="26">
        <v>-114889</v>
      </c>
      <c r="G11" s="26">
        <v>-110864</v>
      </c>
    </row>
    <row r="12" spans="2:10" x14ac:dyDescent="0.2">
      <c r="B12" s="16" t="s">
        <v>12</v>
      </c>
      <c r="C12" s="17">
        <v>-6728</v>
      </c>
      <c r="D12" s="17">
        <v>-6728</v>
      </c>
      <c r="E12" s="17">
        <v>-6728</v>
      </c>
      <c r="F12" s="17">
        <v>-39965</v>
      </c>
      <c r="G12" s="17">
        <v>-36255</v>
      </c>
    </row>
    <row r="13" spans="2:10" x14ac:dyDescent="0.2">
      <c r="B13" s="16" t="s">
        <v>13</v>
      </c>
      <c r="C13" s="17">
        <v>-113479</v>
      </c>
      <c r="D13" s="17">
        <v>-109766</v>
      </c>
      <c r="E13" s="17">
        <v>-109598</v>
      </c>
      <c r="F13" s="17">
        <v>-694827</v>
      </c>
      <c r="G13" s="17">
        <v>-619932</v>
      </c>
    </row>
    <row r="14" spans="2:10" x14ac:dyDescent="0.2">
      <c r="B14" s="16" t="s">
        <v>14</v>
      </c>
      <c r="C14" s="17">
        <v>-8234</v>
      </c>
      <c r="D14" s="17">
        <v>-7067</v>
      </c>
      <c r="E14" s="17">
        <v>-6567</v>
      </c>
      <c r="F14" s="17">
        <v>-39435</v>
      </c>
      <c r="G14" s="17">
        <v>-33446</v>
      </c>
    </row>
    <row r="15" spans="2:10" x14ac:dyDescent="0.2">
      <c r="B15" s="16" t="s">
        <v>15</v>
      </c>
      <c r="C15" s="17">
        <v>-8026</v>
      </c>
      <c r="D15" s="17">
        <v>-8161</v>
      </c>
      <c r="E15" s="17">
        <v>-8026</v>
      </c>
      <c r="F15" s="17">
        <v>-47865</v>
      </c>
      <c r="G15" s="17">
        <v>-43974</v>
      </c>
    </row>
    <row r="16" spans="2:10" x14ac:dyDescent="0.2">
      <c r="B16" s="16" t="s">
        <v>16</v>
      </c>
      <c r="C16" s="17">
        <v>-40283</v>
      </c>
      <c r="D16" s="17">
        <v>-34692</v>
      </c>
      <c r="E16" s="17">
        <v>-35835</v>
      </c>
      <c r="F16" s="17">
        <v>-217351</v>
      </c>
      <c r="G16" s="17">
        <v>-158321</v>
      </c>
      <c r="H16" s="14" t="s">
        <v>17</v>
      </c>
    </row>
    <row r="17" spans="2:10" ht="13.5" thickBot="1" x14ac:dyDescent="0.25">
      <c r="B17" s="18" t="s">
        <v>18</v>
      </c>
      <c r="C17" s="22">
        <f>SUM(C9:C16)</f>
        <v>219929</v>
      </c>
      <c r="D17" s="22">
        <f t="shared" ref="D17:G17" si="0">SUM(D9:D16)</f>
        <v>166815</v>
      </c>
      <c r="E17" s="22">
        <f t="shared" ref="E17" si="1">SUM(E9:E16)</f>
        <v>165426</v>
      </c>
      <c r="F17" s="22">
        <f t="shared" si="0"/>
        <v>1128623</v>
      </c>
      <c r="G17" s="22">
        <f t="shared" si="0"/>
        <v>530273</v>
      </c>
    </row>
    <row r="18" spans="2:10" ht="13.5" thickTop="1" x14ac:dyDescent="0.2">
      <c r="B18" s="19" t="s">
        <v>19</v>
      </c>
      <c r="C18" s="17">
        <f>-IF(C17&gt;0,C17*0.25,0)</f>
        <v>-54982.25</v>
      </c>
      <c r="D18" s="17">
        <f t="shared" ref="D18:G18" si="2">-IF(D17&gt;0,D17*0.25,0)</f>
        <v>-41703.75</v>
      </c>
      <c r="E18" s="17">
        <f t="shared" ref="E18" si="3">-IF(E17&gt;0,E17*0.25,0)</f>
        <v>-41356.5</v>
      </c>
      <c r="F18" s="17">
        <f t="shared" si="2"/>
        <v>-282155.75</v>
      </c>
      <c r="G18" s="17">
        <f t="shared" si="2"/>
        <v>-132568.25</v>
      </c>
    </row>
    <row r="19" spans="2:10" ht="13.5" thickBot="1" x14ac:dyDescent="0.25">
      <c r="B19" s="18" t="s">
        <v>20</v>
      </c>
      <c r="C19" s="22">
        <f>SUM(C17:C18)</f>
        <v>164946.75</v>
      </c>
      <c r="D19" s="22">
        <f>SUM(D17:D18)</f>
        <v>125111.25</v>
      </c>
      <c r="E19" s="22">
        <f>SUM(E17:E18)</f>
        <v>124069.5</v>
      </c>
      <c r="F19" s="22">
        <f>SUM(F17:F18)</f>
        <v>846467.25</v>
      </c>
      <c r="G19" s="22">
        <f>SUM(G17:G18)</f>
        <v>397704.75</v>
      </c>
    </row>
    <row r="20" spans="2:10" ht="13.5" thickTop="1" x14ac:dyDescent="0.2">
      <c r="B20" s="16" t="s">
        <v>21</v>
      </c>
      <c r="C20" s="27">
        <f>C19/C5</f>
        <v>0.13807743370980649</v>
      </c>
      <c r="D20" s="27">
        <f>D19/D5</f>
        <v>0.11636891861977108</v>
      </c>
      <c r="E20" s="27">
        <f>E19/E5</f>
        <v>0.11718400238770332</v>
      </c>
      <c r="F20" s="27">
        <f>F19/F5</f>
        <v>0.14407553458516811</v>
      </c>
      <c r="G20" s="27">
        <f>G19/G5</f>
        <v>7.7108052159862453E-2</v>
      </c>
    </row>
    <row r="22" spans="2:10" x14ac:dyDescent="0.2">
      <c r="C22" s="26"/>
      <c r="D22" s="26"/>
      <c r="E22" s="26"/>
      <c r="F22" s="26"/>
      <c r="G22" s="26"/>
    </row>
    <row r="23" spans="2:10" x14ac:dyDescent="0.2">
      <c r="C23" s="61"/>
      <c r="D23" s="61"/>
      <c r="E23" s="61"/>
      <c r="F23" s="61"/>
      <c r="G23" s="61"/>
    </row>
    <row r="24" spans="2:10" x14ac:dyDescent="0.2">
      <c r="C24" s="59"/>
      <c r="D24" s="59"/>
      <c r="E24" s="26"/>
      <c r="F24" s="26"/>
      <c r="G24" s="26"/>
    </row>
    <row r="25" spans="2:10" x14ac:dyDescent="0.2">
      <c r="G25" s="26"/>
    </row>
    <row r="26" spans="2:10" x14ac:dyDescent="0.2">
      <c r="B26" s="57"/>
      <c r="F26" s="26"/>
      <c r="G26" s="26"/>
      <c r="H26" s="26"/>
      <c r="I26" s="26"/>
      <c r="J26" s="26"/>
    </row>
    <row r="27" spans="2:10" x14ac:dyDescent="0.2">
      <c r="F27" s="26"/>
      <c r="G27" s="26"/>
      <c r="H27" s="26"/>
      <c r="I27" s="26"/>
      <c r="J27" s="26"/>
    </row>
    <row r="28" spans="2:10" x14ac:dyDescent="0.2">
      <c r="F28" s="26"/>
      <c r="G28" s="26"/>
      <c r="H28" s="26"/>
      <c r="I28" s="26"/>
      <c r="J28" s="26"/>
    </row>
    <row r="29" spans="2:10" x14ac:dyDescent="0.2">
      <c r="F29" s="26"/>
      <c r="G29" s="26"/>
      <c r="H29" s="26"/>
      <c r="I29" s="26"/>
      <c r="J29" s="26"/>
    </row>
    <row r="30" spans="2:10" x14ac:dyDescent="0.2">
      <c r="F30" s="26"/>
      <c r="G30" s="26"/>
      <c r="H30" s="26"/>
      <c r="I30" s="26"/>
      <c r="J30" s="26"/>
    </row>
    <row r="31" spans="2:10" x14ac:dyDescent="0.2">
      <c r="F31" s="26"/>
    </row>
    <row r="32" spans="2:10" x14ac:dyDescent="0.2">
      <c r="F32" s="26"/>
      <c r="G32" s="26"/>
      <c r="H32" s="26"/>
      <c r="I32" s="26"/>
      <c r="J32" s="26"/>
    </row>
    <row r="33" spans="6:10" x14ac:dyDescent="0.2">
      <c r="F33" s="26"/>
      <c r="G33" s="26"/>
      <c r="H33" s="26"/>
      <c r="I33" s="26"/>
      <c r="J33" s="26"/>
    </row>
    <row r="34" spans="6:10" x14ac:dyDescent="0.2">
      <c r="F34" s="26"/>
      <c r="G34" s="26"/>
      <c r="H34" s="26"/>
      <c r="I34" s="26"/>
      <c r="J34" s="26"/>
    </row>
    <row r="35" spans="6:10" x14ac:dyDescent="0.2">
      <c r="F35" s="26"/>
      <c r="G35" s="26"/>
      <c r="H35" s="26"/>
      <c r="I35" s="26"/>
      <c r="J35" s="26"/>
    </row>
    <row r="36" spans="6:10" x14ac:dyDescent="0.2">
      <c r="F36" s="26"/>
      <c r="G36" s="26"/>
      <c r="H36" s="26"/>
      <c r="I36" s="26"/>
      <c r="J36" s="26"/>
    </row>
    <row r="37" spans="6:10" x14ac:dyDescent="0.2">
      <c r="F37" s="26"/>
      <c r="G37" s="26"/>
      <c r="H37" s="26"/>
      <c r="I37" s="26"/>
      <c r="J37" s="26"/>
    </row>
  </sheetData>
  <mergeCells count="1">
    <mergeCell ref="B1:F1"/>
  </mergeCells>
  <pageMargins left="0.7" right="0.7" top="0.75" bottom="0.75" header="0.3" footer="0.3"/>
  <pageSetup paperSize="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D3009-F177-4293-B7AC-34D5B90581E9}">
  <sheetPr>
    <pageSetUpPr fitToPage="1"/>
  </sheetPr>
  <dimension ref="A1:P42"/>
  <sheetViews>
    <sheetView workbookViewId="0">
      <selection activeCell="B46" sqref="B46"/>
    </sheetView>
  </sheetViews>
  <sheetFormatPr defaultRowHeight="15" x14ac:dyDescent="0.25"/>
  <cols>
    <col min="1" max="1" width="7.140625" customWidth="1"/>
    <col min="2" max="2" width="73.85546875" customWidth="1"/>
    <col min="3" max="3" width="16.42578125" customWidth="1"/>
    <col min="4" max="5" width="12.85546875" customWidth="1"/>
    <col min="6" max="6" width="14.42578125" bestFit="1" customWidth="1"/>
    <col min="7" max="8" width="12.85546875" customWidth="1"/>
    <col min="9" max="9" width="1.42578125" customWidth="1"/>
    <col min="11" max="12" width="12.85546875" bestFit="1" customWidth="1"/>
    <col min="13" max="13" width="13.5703125" customWidth="1"/>
    <col min="15" max="16" width="12.28515625" bestFit="1" customWidth="1"/>
  </cols>
  <sheetData>
    <row r="1" spans="1:15" s="1" customFormat="1" ht="40.35" customHeight="1" x14ac:dyDescent="0.2">
      <c r="A1" s="76" t="s">
        <v>22</v>
      </c>
      <c r="B1" s="77"/>
      <c r="C1" s="77"/>
      <c r="D1" s="77"/>
      <c r="E1" s="77"/>
      <c r="F1" s="77"/>
      <c r="G1" s="77"/>
      <c r="H1" s="77"/>
      <c r="I1" s="78"/>
    </row>
    <row r="2" spans="1:15" x14ac:dyDescent="0.25">
      <c r="A2" s="3" t="s">
        <v>23</v>
      </c>
      <c r="I2" s="4"/>
      <c r="N2" s="28"/>
    </row>
    <row r="3" spans="1:15" x14ac:dyDescent="0.25">
      <c r="A3" s="3"/>
      <c r="I3" s="4"/>
      <c r="N3" s="28"/>
    </row>
    <row r="4" spans="1:15" s="1" customFormat="1" ht="14.1" customHeight="1" x14ac:dyDescent="0.25">
      <c r="A4" s="11" t="s">
        <v>24</v>
      </c>
      <c r="B4" s="80" t="s">
        <v>25</v>
      </c>
      <c r="C4" s="20"/>
      <c r="D4" s="20"/>
      <c r="E4" s="79" t="s">
        <v>26</v>
      </c>
      <c r="F4" s="79"/>
      <c r="G4" s="79"/>
      <c r="H4" s="79"/>
      <c r="I4" s="4"/>
    </row>
    <row r="5" spans="1:15" s="2" customFormat="1" ht="5.25" x14ac:dyDescent="0.15">
      <c r="A5" s="5"/>
      <c r="I5" s="6"/>
    </row>
    <row r="6" spans="1:15" s="1" customFormat="1" ht="12.75" x14ac:dyDescent="0.2">
      <c r="A6" s="7"/>
      <c r="B6" s="16"/>
      <c r="C6" s="29" t="s">
        <v>27</v>
      </c>
      <c r="D6" s="29" t="s">
        <v>28</v>
      </c>
      <c r="E6" s="58">
        <v>44896</v>
      </c>
      <c r="F6" s="58">
        <v>44866</v>
      </c>
      <c r="G6" s="58">
        <v>44531</v>
      </c>
      <c r="H6" s="58">
        <v>44501</v>
      </c>
      <c r="I6" s="23"/>
    </row>
    <row r="7" spans="1:15" s="1" customFormat="1" hidden="1" x14ac:dyDescent="0.25">
      <c r="A7" s="3" t="s">
        <v>29</v>
      </c>
      <c r="B7" s="16"/>
      <c r="C7" s="31"/>
      <c r="D7" s="31"/>
      <c r="E7" s="32"/>
      <c r="F7" s="32"/>
      <c r="G7" s="32"/>
      <c r="H7" s="32"/>
      <c r="I7" s="23"/>
    </row>
    <row r="8" spans="1:15" s="1" customFormat="1" ht="12.75" x14ac:dyDescent="0.2">
      <c r="A8" s="7"/>
      <c r="B8" s="64" t="s">
        <v>10</v>
      </c>
      <c r="C8" s="31" t="s">
        <v>30</v>
      </c>
      <c r="D8" s="33">
        <v>0.35</v>
      </c>
      <c r="E8" s="45">
        <f>'Profit &amp; Loss'!C9/'Profit &amp; Loss'!C5</f>
        <v>0.34895897860029668</v>
      </c>
      <c r="F8" s="45">
        <f>'Profit &amp; Loss'!D9/'Profit &amp; Loss'!D5</f>
        <v>0.32840243841186989</v>
      </c>
      <c r="G8" s="45">
        <f>H8*1.013</f>
        <v>0.30501304500365367</v>
      </c>
      <c r="H8" s="45">
        <f>'Profit &amp; Loss'!G9/'Profit &amp; Loss'!G5*1.013</f>
        <v>0.30109876110923367</v>
      </c>
      <c r="I8" s="23"/>
      <c r="K8" s="67"/>
      <c r="L8" s="67"/>
      <c r="M8" s="67"/>
    </row>
    <row r="9" spans="1:15" s="1" customFormat="1" ht="12.75" x14ac:dyDescent="0.2">
      <c r="A9" s="7"/>
      <c r="B9" s="16" t="s">
        <v>31</v>
      </c>
      <c r="C9" s="31" t="s">
        <v>32</v>
      </c>
      <c r="D9" s="31">
        <v>12</v>
      </c>
      <c r="E9" s="39">
        <v>4.5</v>
      </c>
      <c r="F9" s="39">
        <v>5</v>
      </c>
      <c r="G9" s="39">
        <v>4</v>
      </c>
      <c r="H9" s="39">
        <v>4.5</v>
      </c>
      <c r="I9" s="23"/>
    </row>
    <row r="10" spans="1:15" s="1" customFormat="1" ht="12.75" x14ac:dyDescent="0.2">
      <c r="A10" s="7"/>
      <c r="B10" s="16" t="s">
        <v>33</v>
      </c>
      <c r="C10" s="31" t="s">
        <v>32</v>
      </c>
      <c r="D10" s="31">
        <v>7.8</v>
      </c>
      <c r="E10" s="39">
        <v>6</v>
      </c>
      <c r="F10" s="39">
        <v>6.2</v>
      </c>
      <c r="G10" s="39">
        <v>6.1</v>
      </c>
      <c r="H10" s="39">
        <v>6</v>
      </c>
      <c r="I10" s="23"/>
    </row>
    <row r="11" spans="1:15" x14ac:dyDescent="0.25">
      <c r="A11" s="3"/>
      <c r="B11" s="19" t="s">
        <v>34</v>
      </c>
      <c r="C11" s="34" t="s">
        <v>35</v>
      </c>
      <c r="D11" s="52">
        <v>60719.999999999993</v>
      </c>
      <c r="E11" s="53">
        <v>60803.197593846155</v>
      </c>
      <c r="F11" s="53">
        <v>60309</v>
      </c>
      <c r="G11" s="53">
        <v>61075</v>
      </c>
      <c r="H11" s="53">
        <v>60837</v>
      </c>
      <c r="I11" s="4"/>
    </row>
    <row r="12" spans="1:15" s="2" customFormat="1" ht="12.75" x14ac:dyDescent="0.2">
      <c r="A12" s="5"/>
      <c r="B12" s="16"/>
      <c r="C12" s="31"/>
      <c r="D12" s="31"/>
      <c r="E12" s="14"/>
      <c r="F12" s="14"/>
      <c r="G12" s="14"/>
      <c r="H12" s="14"/>
      <c r="I12" s="6"/>
    </row>
    <row r="13" spans="1:15" s="1" customFormat="1" ht="14.1" customHeight="1" x14ac:dyDescent="0.25">
      <c r="A13" s="11" t="s">
        <v>24</v>
      </c>
      <c r="B13" s="56" t="s">
        <v>36</v>
      </c>
      <c r="C13" s="36"/>
      <c r="D13" s="36"/>
      <c r="E13" s="37"/>
      <c r="F13" s="37"/>
      <c r="G13" s="37"/>
      <c r="H13" s="37"/>
      <c r="I13" s="4"/>
    </row>
    <row r="14" spans="1:15" s="2" customFormat="1" ht="12.75" x14ac:dyDescent="0.2">
      <c r="A14" s="5"/>
      <c r="B14" s="16"/>
      <c r="C14" s="31"/>
      <c r="D14" s="31"/>
      <c r="E14" s="14"/>
      <c r="F14" s="14"/>
      <c r="G14" s="14"/>
      <c r="H14" s="14"/>
      <c r="I14" s="6"/>
    </row>
    <row r="15" spans="1:15" s="1" customFormat="1" ht="12.75" x14ac:dyDescent="0.2">
      <c r="A15" s="7"/>
      <c r="B15" s="16"/>
      <c r="C15" s="29" t="str">
        <f>C6</f>
        <v xml:space="preserve">Unit </v>
      </c>
      <c r="D15" s="29" t="str">
        <f t="shared" ref="D15:H15" si="0">D6</f>
        <v>TARGET</v>
      </c>
      <c r="E15" s="58">
        <f t="shared" si="0"/>
        <v>44896</v>
      </c>
      <c r="F15" s="58">
        <f t="shared" si="0"/>
        <v>44866</v>
      </c>
      <c r="G15" s="58">
        <f t="shared" ref="G15" si="1">G6</f>
        <v>44531</v>
      </c>
      <c r="H15" s="58">
        <f t="shared" si="0"/>
        <v>44501</v>
      </c>
      <c r="I15" s="23"/>
    </row>
    <row r="16" spans="1:15" s="1" customFormat="1" ht="12.75" x14ac:dyDescent="0.2">
      <c r="A16" s="7"/>
      <c r="B16" s="16" t="s">
        <v>37</v>
      </c>
      <c r="C16" s="31" t="s">
        <v>38</v>
      </c>
      <c r="D16" s="50">
        <v>400</v>
      </c>
      <c r="E16" s="49">
        <v>1056</v>
      </c>
      <c r="F16" s="49">
        <v>736</v>
      </c>
      <c r="G16" s="49">
        <v>367</v>
      </c>
      <c r="H16" s="49">
        <v>341</v>
      </c>
      <c r="I16" s="23"/>
      <c r="K16" s="68"/>
      <c r="L16" s="68"/>
      <c r="M16" s="68"/>
      <c r="N16" s="68"/>
      <c r="O16" s="68"/>
    </row>
    <row r="17" spans="1:16" s="1" customFormat="1" ht="12.75" x14ac:dyDescent="0.2">
      <c r="A17" s="7"/>
      <c r="B17" s="16" t="s">
        <v>39</v>
      </c>
      <c r="C17" s="31" t="s">
        <v>30</v>
      </c>
      <c r="D17" s="54">
        <v>0.95</v>
      </c>
      <c r="E17" s="55">
        <v>0.92</v>
      </c>
      <c r="F17" s="55">
        <v>0.96</v>
      </c>
      <c r="G17" s="55">
        <v>0.93</v>
      </c>
      <c r="H17" s="55">
        <v>0.95</v>
      </c>
      <c r="I17" s="23"/>
    </row>
    <row r="18" spans="1:16" s="1" customFormat="1" ht="12.75" x14ac:dyDescent="0.2">
      <c r="A18" s="7"/>
      <c r="B18" s="16" t="s">
        <v>40</v>
      </c>
      <c r="C18" s="31" t="s">
        <v>35</v>
      </c>
      <c r="D18" s="31">
        <v>5</v>
      </c>
      <c r="E18" s="32">
        <v>8</v>
      </c>
      <c r="F18" s="32">
        <v>3</v>
      </c>
      <c r="G18" s="32">
        <v>10</v>
      </c>
      <c r="H18" s="32">
        <v>2</v>
      </c>
      <c r="I18" s="23"/>
    </row>
    <row r="19" spans="1:16" x14ac:dyDescent="0.25">
      <c r="A19" s="3"/>
      <c r="B19" s="19" t="s">
        <v>41</v>
      </c>
      <c r="C19" s="34" t="s">
        <v>42</v>
      </c>
      <c r="D19" s="34">
        <v>4.8</v>
      </c>
      <c r="E19" s="35">
        <v>4.7</v>
      </c>
      <c r="F19" s="35">
        <v>4.8</v>
      </c>
      <c r="G19" s="35">
        <v>4.8</v>
      </c>
      <c r="H19" s="35">
        <v>4.7</v>
      </c>
      <c r="I19" s="4"/>
    </row>
    <row r="20" spans="1:16" s="2" customFormat="1" ht="12.75" x14ac:dyDescent="0.2">
      <c r="A20" s="5"/>
      <c r="B20" s="16"/>
      <c r="C20" s="31"/>
      <c r="D20" s="31"/>
      <c r="E20" s="14"/>
      <c r="F20" s="14"/>
      <c r="G20" s="14"/>
      <c r="H20" s="14"/>
      <c r="I20" s="6"/>
    </row>
    <row r="21" spans="1:16" s="1" customFormat="1" ht="14.1" customHeight="1" x14ac:dyDescent="0.25">
      <c r="A21" s="11" t="s">
        <v>24</v>
      </c>
      <c r="B21" s="56" t="s">
        <v>43</v>
      </c>
      <c r="C21" s="36"/>
      <c r="D21" s="36"/>
      <c r="E21" s="37"/>
      <c r="F21" s="37"/>
      <c r="G21" s="37"/>
      <c r="H21" s="37"/>
      <c r="I21" s="4"/>
    </row>
    <row r="22" spans="1:16" s="2" customFormat="1" ht="12.75" x14ac:dyDescent="0.2">
      <c r="A22" s="5"/>
      <c r="B22" s="16"/>
      <c r="C22" s="31"/>
      <c r="D22" s="31"/>
      <c r="E22" s="14"/>
      <c r="F22" s="14"/>
      <c r="G22" s="14"/>
      <c r="H22" s="14"/>
      <c r="I22" s="6"/>
    </row>
    <row r="23" spans="1:16" s="1" customFormat="1" ht="12.75" x14ac:dyDescent="0.2">
      <c r="A23" s="7"/>
      <c r="B23" s="16"/>
      <c r="C23" s="30" t="str">
        <f>C6</f>
        <v xml:space="preserve">Unit </v>
      </c>
      <c r="D23" s="30" t="str">
        <f t="shared" ref="D23:H23" si="2">D6</f>
        <v>TARGET</v>
      </c>
      <c r="E23" s="58">
        <f t="shared" si="2"/>
        <v>44896</v>
      </c>
      <c r="F23" s="58">
        <f t="shared" si="2"/>
        <v>44866</v>
      </c>
      <c r="G23" s="58">
        <f t="shared" ref="G23" si="3">G6</f>
        <v>44531</v>
      </c>
      <c r="H23" s="58">
        <f t="shared" si="2"/>
        <v>44501</v>
      </c>
      <c r="I23" s="23"/>
    </row>
    <row r="24" spans="1:16" s="1" customFormat="1" ht="12.75" x14ac:dyDescent="0.2">
      <c r="A24" s="7"/>
      <c r="B24" s="16" t="s">
        <v>44</v>
      </c>
      <c r="C24" s="31" t="s">
        <v>30</v>
      </c>
      <c r="D24" s="40">
        <v>0.04</v>
      </c>
      <c r="E24" s="41">
        <v>1.06E-2</v>
      </c>
      <c r="F24" s="41">
        <v>1.06E-2</v>
      </c>
      <c r="G24" s="41">
        <v>1.03E-2</v>
      </c>
      <c r="H24" s="41">
        <v>1.03E-2</v>
      </c>
      <c r="I24" s="23"/>
      <c r="K24" s="69"/>
      <c r="L24" s="69"/>
      <c r="M24" s="69"/>
      <c r="N24" s="69"/>
      <c r="O24" s="69"/>
    </row>
    <row r="25" spans="1:16" s="1" customFormat="1" ht="12.75" x14ac:dyDescent="0.2">
      <c r="A25" s="7"/>
      <c r="B25" s="16" t="s">
        <v>45</v>
      </c>
      <c r="C25" s="31" t="s">
        <v>4</v>
      </c>
      <c r="D25" s="38">
        <v>2.6</v>
      </c>
      <c r="E25" s="46">
        <v>2.6</v>
      </c>
      <c r="F25" s="46">
        <v>2.6</v>
      </c>
      <c r="G25" s="46">
        <v>2.5</v>
      </c>
      <c r="H25" s="46">
        <v>2.5</v>
      </c>
      <c r="I25" s="23"/>
    </row>
    <row r="26" spans="1:16" s="1" customFormat="1" ht="12.75" x14ac:dyDescent="0.2">
      <c r="A26" s="7"/>
      <c r="B26" s="16" t="s">
        <v>46</v>
      </c>
      <c r="C26" s="31" t="s">
        <v>30</v>
      </c>
      <c r="D26" s="42">
        <v>0.02</v>
      </c>
      <c r="E26" s="43">
        <f>-'Profit &amp; Loss'!C11/'Profit &amp; Loss'!C5</f>
        <v>1.6897762925708774E-2</v>
      </c>
      <c r="F26" s="43">
        <f>-'Profit &amp; Loss'!D11/'Profit &amp; Loss'!D5</f>
        <v>1.8458301631622712E-2</v>
      </c>
      <c r="G26" s="43">
        <v>0.02</v>
      </c>
      <c r="H26" s="43">
        <v>2.1000000000000001E-2</v>
      </c>
      <c r="I26" s="23"/>
      <c r="L26" s="62"/>
      <c r="M26" s="62"/>
      <c r="O26" s="62"/>
      <c r="P26" s="62"/>
    </row>
    <row r="27" spans="1:16" x14ac:dyDescent="0.25">
      <c r="A27" s="3"/>
      <c r="B27" s="19" t="s">
        <v>47</v>
      </c>
      <c r="C27" s="34" t="s">
        <v>35</v>
      </c>
      <c r="D27" s="51">
        <v>44000</v>
      </c>
      <c r="E27" s="49">
        <v>45946</v>
      </c>
      <c r="F27" s="49">
        <v>41351</v>
      </c>
      <c r="G27" s="49">
        <v>35641</v>
      </c>
      <c r="H27" s="49">
        <v>33062</v>
      </c>
      <c r="I27" s="4"/>
      <c r="K27" s="66"/>
      <c r="L27" s="66"/>
      <c r="M27" s="65"/>
      <c r="N27" s="65"/>
      <c r="O27" s="65"/>
      <c r="P27" s="65"/>
    </row>
    <row r="28" spans="1:16" s="2" customFormat="1" ht="12.75" x14ac:dyDescent="0.2">
      <c r="A28" s="5"/>
      <c r="B28" s="16"/>
      <c r="C28" s="31"/>
      <c r="D28" s="31"/>
      <c r="E28" s="14"/>
      <c r="F28" s="14"/>
      <c r="G28" s="14"/>
      <c r="H28" s="14"/>
      <c r="I28" s="6"/>
      <c r="O28" s="62"/>
      <c r="P28" s="62"/>
    </row>
    <row r="29" spans="1:16" s="1" customFormat="1" ht="14.1" customHeight="1" x14ac:dyDescent="0.25">
      <c r="A29" s="11" t="s">
        <v>24</v>
      </c>
      <c r="B29" s="56" t="s">
        <v>48</v>
      </c>
      <c r="C29" s="36"/>
      <c r="D29" s="36"/>
      <c r="E29" s="37"/>
      <c r="F29" s="37"/>
      <c r="G29" s="37"/>
      <c r="H29" s="37"/>
      <c r="I29" s="4"/>
      <c r="O29" s="62"/>
      <c r="P29" s="62"/>
    </row>
    <row r="30" spans="1:16" s="2" customFormat="1" ht="12.75" x14ac:dyDescent="0.2">
      <c r="A30" s="5"/>
      <c r="B30" s="16"/>
      <c r="C30" s="31"/>
      <c r="D30" s="31"/>
      <c r="E30" s="14"/>
      <c r="F30" s="14"/>
      <c r="G30" s="14"/>
      <c r="H30" s="14"/>
      <c r="I30" s="6"/>
      <c r="O30" s="62"/>
      <c r="P30" s="62"/>
    </row>
    <row r="31" spans="1:16" s="1" customFormat="1" ht="12.75" x14ac:dyDescent="0.2">
      <c r="A31" s="7"/>
      <c r="B31" s="16"/>
      <c r="C31" s="29" t="str">
        <f>C6</f>
        <v xml:space="preserve">Unit </v>
      </c>
      <c r="D31" s="29" t="str">
        <f t="shared" ref="D31:H31" si="4">D6</f>
        <v>TARGET</v>
      </c>
      <c r="E31" s="58">
        <f t="shared" si="4"/>
        <v>44896</v>
      </c>
      <c r="F31" s="58">
        <f t="shared" si="4"/>
        <v>44866</v>
      </c>
      <c r="G31" s="58">
        <f t="shared" ref="G31" si="5">G6</f>
        <v>44531</v>
      </c>
      <c r="H31" s="58">
        <f t="shared" si="4"/>
        <v>44501</v>
      </c>
      <c r="I31" s="23"/>
      <c r="O31" s="62"/>
      <c r="P31" s="62"/>
    </row>
    <row r="32" spans="1:16" s="1" customFormat="1" ht="12.75" x14ac:dyDescent="0.2">
      <c r="A32" s="7"/>
      <c r="B32" s="16" t="s">
        <v>49</v>
      </c>
      <c r="C32" s="31" t="s">
        <v>35</v>
      </c>
      <c r="D32" s="44">
        <v>14</v>
      </c>
      <c r="E32" s="32">
        <v>16</v>
      </c>
      <c r="F32" s="32">
        <v>16</v>
      </c>
      <c r="G32" s="32">
        <v>14</v>
      </c>
      <c r="H32" s="32">
        <v>14</v>
      </c>
      <c r="I32" s="23"/>
      <c r="O32" s="62"/>
      <c r="P32" s="62"/>
    </row>
    <row r="33" spans="1:16" s="1" customFormat="1" ht="12.75" x14ac:dyDescent="0.2">
      <c r="A33" s="7"/>
      <c r="B33" s="16" t="s">
        <v>50</v>
      </c>
      <c r="C33" s="31" t="s">
        <v>30</v>
      </c>
      <c r="D33" s="33">
        <v>0.12</v>
      </c>
      <c r="E33" s="45">
        <v>0.13900000000000001</v>
      </c>
      <c r="F33" s="45">
        <v>0.11600000000000001</v>
      </c>
      <c r="G33" s="45">
        <v>8.1000000000000003E-2</v>
      </c>
      <c r="H33" s="45">
        <v>7.7108052159862453E-2</v>
      </c>
      <c r="I33" s="23"/>
      <c r="K33" s="70"/>
      <c r="L33" s="70"/>
      <c r="M33" s="70"/>
      <c r="N33" s="70"/>
      <c r="O33" s="62"/>
      <c r="P33" s="62"/>
    </row>
    <row r="34" spans="1:16" s="1" customFormat="1" ht="12.75" x14ac:dyDescent="0.2">
      <c r="A34" s="7"/>
      <c r="B34" s="16" t="s">
        <v>51</v>
      </c>
      <c r="C34" s="31" t="s">
        <v>30</v>
      </c>
      <c r="D34" s="33">
        <v>0.06</v>
      </c>
      <c r="E34" s="45">
        <v>4.9000000000000002E-2</v>
      </c>
      <c r="F34" s="45">
        <v>4.2000000000000003E-2</v>
      </c>
      <c r="G34" s="45">
        <v>3.9E-2</v>
      </c>
      <c r="H34" s="45">
        <v>3.3000000000000002E-2</v>
      </c>
      <c r="I34" s="23"/>
      <c r="K34" s="71"/>
      <c r="L34" s="71"/>
      <c r="M34" s="71"/>
      <c r="N34" s="71"/>
      <c r="O34" s="71"/>
    </row>
    <row r="35" spans="1:16" x14ac:dyDescent="0.25">
      <c r="A35" s="3"/>
      <c r="B35" s="19" t="s">
        <v>52</v>
      </c>
      <c r="C35" s="34" t="s">
        <v>30</v>
      </c>
      <c r="D35" s="48">
        <v>0.1</v>
      </c>
      <c r="E35" s="47">
        <v>0.2</v>
      </c>
      <c r="F35" s="47">
        <v>0.1862</v>
      </c>
      <c r="G35" s="47">
        <v>0.19</v>
      </c>
      <c r="H35" s="47">
        <v>0.16</v>
      </c>
      <c r="I35" s="4"/>
    </row>
    <row r="36" spans="1:16" s="2" customFormat="1" ht="14.25" customHeight="1" thickBot="1" x14ac:dyDescent="0.3">
      <c r="A36" s="8"/>
      <c r="B36" s="9"/>
      <c r="C36" s="9"/>
      <c r="D36" s="9"/>
      <c r="E36" s="9"/>
      <c r="F36" s="9"/>
      <c r="G36" s="9"/>
      <c r="H36" s="9"/>
      <c r="I36" s="10"/>
      <c r="K36"/>
      <c r="L36"/>
      <c r="M36"/>
      <c r="N36"/>
    </row>
    <row r="37" spans="1:16" x14ac:dyDescent="0.25">
      <c r="K37" s="72"/>
      <c r="L37" s="72"/>
      <c r="M37" s="72"/>
      <c r="N37" s="72"/>
    </row>
    <row r="38" spans="1:16" x14ac:dyDescent="0.25">
      <c r="E38" s="60"/>
      <c r="G38" s="60"/>
      <c r="K38" s="73"/>
      <c r="L38" s="73"/>
      <c r="M38" s="73"/>
      <c r="N38" s="73"/>
    </row>
    <row r="39" spans="1:16" x14ac:dyDescent="0.25">
      <c r="B39" s="63"/>
    </row>
    <row r="40" spans="1:16" x14ac:dyDescent="0.25">
      <c r="B40" s="63"/>
    </row>
    <row r="42" spans="1:16" x14ac:dyDescent="0.25">
      <c r="B42" s="57"/>
    </row>
  </sheetData>
  <mergeCells count="2">
    <mergeCell ref="A1:I1"/>
    <mergeCell ref="E4:H4"/>
  </mergeCells>
  <pageMargins left="0.7" right="0.7" top="0.75" bottom="0.75" header="0.3" footer="0.3"/>
  <pageSetup orientation="landscape" r:id="rId1"/>
  <ignoredErrors>
    <ignoredError sqref="E26:F2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NormalView">
              <controlPr defaultSize="0" print="0" autoFill="0" autoPict="0">
                <anchor moveWithCells="1">
                  <from>
                    <xdr:col>7</xdr:col>
                    <xdr:colOff>0</xdr:colOff>
                    <xdr:row>0</xdr:row>
                    <xdr:rowOff>123825</xdr:rowOff>
                  </from>
                  <to>
                    <xdr:col>11</xdr:col>
                    <xdr:colOff>257175</xdr:colOff>
                    <xdr:row>0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BFABE5F69DC54D821487BA462A2173" ma:contentTypeVersion="12" ma:contentTypeDescription="Create a new document." ma:contentTypeScope="" ma:versionID="7351b7e764a5f466d245bf6d73ec8130">
  <xsd:schema xmlns:xsd="http://www.w3.org/2001/XMLSchema" xmlns:xs="http://www.w3.org/2001/XMLSchema" xmlns:p="http://schemas.microsoft.com/office/2006/metadata/properties" xmlns:ns2="78f08b2b-eb9f-42f4-89b5-3b38859d4173" xmlns:ns3="b436d8c2-d863-413f-8be0-6c916d283db3" targetNamespace="http://schemas.microsoft.com/office/2006/metadata/properties" ma:root="true" ma:fieldsID="ec5c5c1a03e555c7b12b5d17432c5961" ns2:_="" ns3:_="">
    <xsd:import namespace="78f08b2b-eb9f-42f4-89b5-3b38859d4173"/>
    <xsd:import namespace="b436d8c2-d863-413f-8be0-6c916d283d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08b2b-eb9f-42f4-89b5-3b38859d4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6d8c2-d863-413f-8be0-6c916d283d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2BA95E-9741-491B-80BE-85F2EF520ED5}">
  <ds:schemaRefs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436d8c2-d863-413f-8be0-6c916d283db3"/>
    <ds:schemaRef ds:uri="78f08b2b-eb9f-42f4-89b5-3b38859d417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F3EAD2-7DDD-4A8B-A971-299D79DC1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f08b2b-eb9f-42f4-89b5-3b38859d4173"/>
    <ds:schemaRef ds:uri="b436d8c2-d863-413f-8be0-6c916d283d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F10FDE-400C-4775-ADA8-9DE73FC2F8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 &amp; Loss</vt:lpstr>
      <vt:lpstr>Management Report KPIs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Sheldon CA</dc:creator>
  <cp:keywords/>
  <dc:description/>
  <cp:lastModifiedBy>Noraiz Ahmed</cp:lastModifiedBy>
  <cp:revision/>
  <dcterms:created xsi:type="dcterms:W3CDTF">2022-11-18T05:00:39Z</dcterms:created>
  <dcterms:modified xsi:type="dcterms:W3CDTF">2023-02-11T05:36:56Z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0x01010050BFABE5F69DC54D821487BA462A2173</vt:lpwstr>
  </property>
</Properties>
</file>